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vel20.sharepoint.com/New Exec Team/Industry Impact/Research/03_Live_projects/03_Individual country gender data reports 2023/01_UK_data and report/05_Reporting/Comparison Tool/Final/LOCKED REPORT/"/>
    </mc:Choice>
  </mc:AlternateContent>
  <xr:revisionPtr revIDLastSave="2" documentId="8_{7A6F6165-AFBF-410F-945D-715A18ECA8CD}" xr6:coauthVersionLast="47" xr6:coauthVersionMax="47" xr10:uidLastSave="{45EC1F44-9F63-493C-B540-B47D474F96BF}"/>
  <workbookProtection workbookAlgorithmName="SHA-512" workbookHashValue="VSquxwJZxsh5KbQE1Khi2SNd0TFMGm2OA4EM2WUu4OcnlZIEWhqjeWsDa1FEZe/y11VnTqSK/cmWlanC7hAbaA==" workbookSaltValue="g/YkK3DRc0KN7giCAy6e1Q==" workbookSpinCount="100000" lockStructure="1"/>
  <bookViews>
    <workbookView xWindow="28692" yWindow="-108" windowWidth="29016" windowHeight="15816" xr2:uid="{06767B51-0E4B-4C65-8D0A-C54F22113D5E}"/>
  </bookViews>
  <sheets>
    <sheet name="Comparison Tool 2023" sheetId="12" r:id="rId1"/>
  </sheets>
  <definedNames>
    <definedName name="_xlnm.Print_Area" localSheetId="0">'Comparison Tool 2023'!$B$1:$I$44</definedName>
    <definedName name="Z_AB0FE565_D09D_46CD_8AAD_EC704A89D3C3_.wvu.PrintArea" localSheetId="0" hidden="1">'Comparison Tool 2023'!$B$1:$I$44</definedName>
  </definedNames>
  <calcPr calcId="191028"/>
  <customWorkbookViews>
    <customWorkbookView name="test" guid="{AB0FE565-D09D-46CD-8AAD-EC704A89D3C3}" maximized="1" xWindow="2391" yWindow="-9" windowWidth="2418" windowHeight="1318" activeSheetId="1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2" l="1"/>
  <c r="F37" i="12"/>
  <c r="H35" i="12"/>
  <c r="F35" i="12"/>
  <c r="T20" i="12" l="1"/>
  <c r="Q20" i="12"/>
  <c r="V24" i="12"/>
  <c r="K24" i="12" s="1"/>
  <c r="H22" i="12"/>
  <c r="Q18" i="12"/>
  <c r="R37" i="12"/>
  <c r="U37" i="12" s="1"/>
  <c r="R35" i="12"/>
  <c r="U35" i="12" s="1"/>
  <c r="R33" i="12"/>
  <c r="R28" i="12"/>
  <c r="R26" i="12"/>
  <c r="R24" i="12"/>
  <c r="Q37" i="12"/>
  <c r="T37" i="12" s="1"/>
  <c r="Q35" i="12"/>
  <c r="T35" i="12" s="1"/>
  <c r="Q33" i="12"/>
  <c r="Q28" i="12"/>
  <c r="Q26" i="12"/>
  <c r="Q24" i="12"/>
  <c r="Y37" i="12"/>
  <c r="Y35" i="12"/>
  <c r="Y33" i="12"/>
  <c r="Y28" i="12"/>
  <c r="Y26" i="12"/>
  <c r="Y24" i="12"/>
  <c r="X37" i="12"/>
  <c r="X35" i="12"/>
  <c r="X33" i="12"/>
  <c r="X28" i="12"/>
  <c r="X26" i="12"/>
  <c r="X24" i="12"/>
  <c r="F22" i="12"/>
  <c r="Q21" i="12"/>
  <c r="K21" i="12"/>
  <c r="N21" i="12"/>
  <c r="W37" i="12"/>
  <c r="L37" i="12" s="1"/>
  <c r="O37" i="12" s="1"/>
  <c r="W35" i="12"/>
  <c r="L35" i="12" s="1"/>
  <c r="O35" i="12" s="1"/>
  <c r="W33" i="12"/>
  <c r="L33" i="12" s="1"/>
  <c r="W28" i="12"/>
  <c r="L28" i="12" s="1"/>
  <c r="W26" i="12"/>
  <c r="L26" i="12" s="1"/>
  <c r="W24" i="12"/>
  <c r="L24" i="12" s="1"/>
  <c r="V37" i="12"/>
  <c r="K37" i="12" s="1"/>
  <c r="N37" i="12" s="1"/>
  <c r="V35" i="12"/>
  <c r="K35" i="12" s="1"/>
  <c r="N35" i="12" s="1"/>
  <c r="V33" i="12"/>
  <c r="K33" i="12" s="1"/>
  <c r="V28" i="12"/>
  <c r="K28" i="12" s="1"/>
  <c r="V26" i="12"/>
  <c r="K26" i="12" s="1"/>
  <c r="N20" i="12"/>
  <c r="K20" i="12"/>
  <c r="K18" i="12"/>
  <c r="BF8" i="12"/>
  <c r="G39" i="12" l="1"/>
  <c r="E39" i="12"/>
  <c r="I37" i="12"/>
  <c r="I35" i="12"/>
  <c r="I33" i="12"/>
  <c r="H33" i="12" l="1"/>
  <c r="F33" i="12"/>
  <c r="I39" i="12"/>
  <c r="T33" i="12" l="1"/>
  <c r="N33" i="12"/>
  <c r="O33" i="12"/>
  <c r="U33" i="12"/>
  <c r="G30" i="12"/>
  <c r="G41" i="12" s="1"/>
  <c r="E30" i="12"/>
  <c r="E41" i="12" s="1"/>
  <c r="I28" i="12" l="1"/>
  <c r="I26" i="12"/>
  <c r="I24" i="12"/>
  <c r="F24" i="12" s="1"/>
  <c r="F26" i="12" l="1"/>
  <c r="H26" i="12"/>
  <c r="H28" i="12"/>
  <c r="F28" i="12"/>
  <c r="H24" i="12"/>
  <c r="O24" i="12" s="1"/>
  <c r="I30" i="12"/>
  <c r="I41" i="12" s="1"/>
  <c r="T26" i="12" l="1"/>
  <c r="N26" i="12"/>
  <c r="T28" i="12"/>
  <c r="N28" i="12"/>
  <c r="N24" i="12"/>
  <c r="T24" i="12"/>
  <c r="U24" i="12"/>
  <c r="O26" i="12"/>
  <c r="U26" i="12"/>
  <c r="O28" i="12"/>
  <c r="U28" i="12"/>
</calcChain>
</file>

<file path=xl/sharedStrings.xml><?xml version="1.0" encoding="utf-8"?>
<sst xmlns="http://schemas.openxmlformats.org/spreadsheetml/2006/main" count="170" uniqueCount="122">
  <si>
    <t>Concat</t>
  </si>
  <si>
    <t>Data</t>
  </si>
  <si>
    <t>Concat - n</t>
  </si>
  <si>
    <t>Please select one:</t>
  </si>
  <si>
    <t>PRIVATE EQUITY AND VENTURE CAPITAL COMPARISON TEMPLATE FOR GENDER ANALYSIS BY ASSETS UNDER MANAGEMENT (AUM)</t>
  </si>
  <si>
    <t>Investment Professionals - SeniorMalePlease select one:</t>
  </si>
  <si>
    <t>Select AUM</t>
  </si>
  <si>
    <t>AUM &lt;£100m</t>
  </si>
  <si>
    <t>Investment Professionals - MidMalePlease select one:</t>
  </si>
  <si>
    <t>AUM £100-£500m</t>
  </si>
  <si>
    <t>Comparison to the results of the 2023 BVCA and Level20 Diversity and Inclusion Study in Private Equity and Venture Capital</t>
  </si>
  <si>
    <t>Investment Professionals - JuniorMalePlease select one:</t>
  </si>
  <si>
    <t>AUM £500m-£5bn</t>
  </si>
  <si>
    <t>Non Investment Professionals - SeniorMalePlease select one:</t>
  </si>
  <si>
    <t>AUM £5bn-£15bn</t>
  </si>
  <si>
    <t>Purpose</t>
  </si>
  <si>
    <t>Non Investment Professionals - MidMalePlease select one:</t>
  </si>
  <si>
    <t>AUM &gt;£15bn</t>
  </si>
  <si>
    <t>Non Investment Professionals - JuniorMalePlease select one:</t>
  </si>
  <si>
    <t>Investment Professionals - SeniorFemale Please select one:</t>
  </si>
  <si>
    <t>Total</t>
  </si>
  <si>
    <t>Investment Professionals - MidFemale Please select one:</t>
  </si>
  <si>
    <t>Instructions</t>
  </si>
  <si>
    <t>Investment Professionals - JuniorFemale Please select one:</t>
  </si>
  <si>
    <t>Non Investment Professionals - SeniorFemale Please select one:</t>
  </si>
  <si>
    <t>2) Enter the Full Time Employee numbers by Male and Female in YELLOW Boxes</t>
  </si>
  <si>
    <t>Non Investment Professionals - MidFemale Please select one:</t>
  </si>
  <si>
    <t>3) Your firm will be compared to the AUM sample and the UK Average</t>
  </si>
  <si>
    <t>Non Investment Professionals - JuniorFemale Please select one:</t>
  </si>
  <si>
    <t>Investment Professionals - SeniorMaleTotal</t>
  </si>
  <si>
    <t>Investment Professionals - MidMaleTotal</t>
  </si>
  <si>
    <t>Investment Professionals - JuniorMaleTotal</t>
  </si>
  <si>
    <t>Non Investment Professionals - SeniorMaleTotal</t>
  </si>
  <si>
    <t>AUM SIZE:</t>
  </si>
  <si>
    <t>Non Investment Professionals - MidMaleTotal</t>
  </si>
  <si>
    <t>Non Investment Professionals - JuniorMaleTotal</t>
  </si>
  <si>
    <t>UK AVERAGE</t>
  </si>
  <si>
    <t>Investment Professionals - SeniorFemale Total</t>
  </si>
  <si>
    <t>Function of staff (by Number of FTE) across gender and seniority:</t>
  </si>
  <si>
    <t>Investment Professionals - MidFemale Total</t>
  </si>
  <si>
    <t>Male</t>
  </si>
  <si>
    <t xml:space="preserve">Female </t>
  </si>
  <si>
    <t>Male %</t>
  </si>
  <si>
    <t>Female %</t>
  </si>
  <si>
    <t>Investment Professionals - JuniorFemale Total</t>
  </si>
  <si>
    <t>Non Investment Professionals - SeniorFemale Total</t>
  </si>
  <si>
    <t>Investment Professionals - Senior</t>
  </si>
  <si>
    <t>Non Investment Professionals - MidFemale Total</t>
  </si>
  <si>
    <t>Non Investment Professionals - JuniorFemale Total</t>
  </si>
  <si>
    <t>Investment Professionals - Mid</t>
  </si>
  <si>
    <t>Investment Professionals - SeniorMaleAUM &lt;£100m</t>
  </si>
  <si>
    <t>Investment Professionals - MidMaleAUM &lt;£100m</t>
  </si>
  <si>
    <t>Investment Professionals - Junior</t>
  </si>
  <si>
    <t>Investment Professionals - JuniorMaleAUM &lt;£100m</t>
  </si>
  <si>
    <t>Non Investment Professionals - SeniorMaleAUM &lt;£100m</t>
  </si>
  <si>
    <t>INVESTMENT PROFESSIONALS TOTAL</t>
  </si>
  <si>
    <t>Non Investment Professionals - MidMaleAUM &lt;£100m</t>
  </si>
  <si>
    <t>Non Investment Professionals - JuniorMaleAUM &lt;£100m</t>
  </si>
  <si>
    <t>Investment Professionals - SeniorFemale AUM &lt;£100m</t>
  </si>
  <si>
    <t>Non Investment Professionals - Senior</t>
  </si>
  <si>
    <t>Investment Professionals - MidFemale AUM &lt;£100m</t>
  </si>
  <si>
    <t>Investment Professionals - JuniorFemale AUM &lt;£100m</t>
  </si>
  <si>
    <t>Non Investment Professionals - Mid</t>
  </si>
  <si>
    <t>Non Investment Professionals - SeniorFemale AUM &lt;£100m</t>
  </si>
  <si>
    <t>Non Investment Professionals - MidFemale AUM &lt;£100m</t>
  </si>
  <si>
    <t>Non Investment Professionals - Junior</t>
  </si>
  <si>
    <t>Non Investment Professionals - JuniorFemale AUM &lt;£100m</t>
  </si>
  <si>
    <t>Investment Professionals - SeniorMaleAUM £100-£500m</t>
  </si>
  <si>
    <t>NON INVESTMENT PROFESSIONALS TOTAL</t>
  </si>
  <si>
    <t>Investment Professionals - MidMaleAUM £100-£500m</t>
  </si>
  <si>
    <t>Investment Professionals - JuniorMaleAUM £100-£500m</t>
  </si>
  <si>
    <t>TOTAL</t>
  </si>
  <si>
    <t>Non Investment Professionals - SeniorMaleAUM £100-£500m</t>
  </si>
  <si>
    <t>Non Investment Professionals - MidMaleAUM £100-£500m</t>
  </si>
  <si>
    <t>Non Investment Professionals - JuniorMaleAUM £100-£500m</t>
  </si>
  <si>
    <t>Investment Professionals - SeniorFemale AUM £100-£500m</t>
  </si>
  <si>
    <t>Investment Professionals - MidFemale AUM £100-£500m</t>
  </si>
  <si>
    <t>Investment Professionals - JuniorFemale AUM £100-£500m</t>
  </si>
  <si>
    <t>Non Investment Professionals - SeniorFemale AUM £100-£500m</t>
  </si>
  <si>
    <t>Non Investment Professionals - MidFemale AUM £100-£500m</t>
  </si>
  <si>
    <t>Investment Professionals - SeniorMaleAUM &gt;£15bn</t>
  </si>
  <si>
    <t>Investment Professionals - SeniorFemale AUM &gt;£15bn</t>
  </si>
  <si>
    <t>Non Investment Professionals - JuniorFemale AUM £100-£500m</t>
  </si>
  <si>
    <t>Investment Professionals - MidMaleAUM &gt;£15bn</t>
  </si>
  <si>
    <t>Investment Professionals - MidFemale AUM &gt;£15bn</t>
  </si>
  <si>
    <t>Investment Professionals - SeniorMaleAUM £500m-£5bn</t>
  </si>
  <si>
    <t>Investment Professionals - JuniorMaleAUM &gt;£15bn</t>
  </si>
  <si>
    <t>Investment Professionals - JuniorFemale AUM &gt;£15bn</t>
  </si>
  <si>
    <t>Investment Professionals - MidMaleAUM £500m-£5bn</t>
  </si>
  <si>
    <t>Non Investment Professionals - SeniorMaleAUM &gt;£15bn</t>
  </si>
  <si>
    <t>Non Investment Professionals - SeniorFemale AUM &gt;£15bn</t>
  </si>
  <si>
    <t>Investment Professionals - JuniorMaleAUM £500m-£5bn</t>
  </si>
  <si>
    <t>Non Investment Professionals - MidMaleAUM &gt;£15bn</t>
  </si>
  <si>
    <t>Non Investment Professionals - MidFemale AUM &gt;£15bn</t>
  </si>
  <si>
    <t>Non Investment Professionals - SeniorMaleAUM £500m-£5bn</t>
  </si>
  <si>
    <t>Non Investment Professionals - JuniorMaleAUM &gt;£15bn</t>
  </si>
  <si>
    <t>Non Investment Professionals - JuniorFemale AUM &gt;£15bn</t>
  </si>
  <si>
    <t>Non Investment Professionals - MidMaleAUM £500m-£5bn</t>
  </si>
  <si>
    <t>Non Investment Professionals - JuniorMaleAUM £500m-£5bn</t>
  </si>
  <si>
    <t>Investment Professionals - SeniorFemale AUM £500m-£5bn</t>
  </si>
  <si>
    <t>Investment Professionals - MidFemale AUM £500m-£5bn</t>
  </si>
  <si>
    <t>Investment Professionals - JuniorFemale AUM £500m-£5bn</t>
  </si>
  <si>
    <t>Non Investment Professionals - SeniorFemale AUM £500m-£5bn</t>
  </si>
  <si>
    <t>Non Investment Professionals - MidFemale AUM £500m-£5bn</t>
  </si>
  <si>
    <t>Non Investment Professionals - JuniorFemale AUM £500m-£5bn</t>
  </si>
  <si>
    <t>Investment Professionals - SeniorMaleAUM £5bn-£15bn</t>
  </si>
  <si>
    <t>Investment Professionals - MidMaleAUM £5bn-£15bn</t>
  </si>
  <si>
    <t>Investment Professionals - JuniorMaleAUM £5bn-£15bn</t>
  </si>
  <si>
    <t>Non Investment Professionals - SeniorMaleAUM £5bn-£15bn</t>
  </si>
  <si>
    <t>Non Investment Professionals - MidMaleAUM £5bn-£15bn</t>
  </si>
  <si>
    <t>Non Investment Professionals - JuniorMaleAUM £5bn-£15bn</t>
  </si>
  <si>
    <t>Investment Professionals - SeniorFemale AUM £5bn-£15bn</t>
  </si>
  <si>
    <t>Investment Professionals - MidFemale AUM £5bn-£15bn</t>
  </si>
  <si>
    <t>Investment Professionals - JuniorFemale AUM £5bn-£15bn</t>
  </si>
  <si>
    <t>Non Investment Professionals - SeniorFemale AUM £5bn-£15bn</t>
  </si>
  <si>
    <t>Non Investment Professionals - MidFemale AUM £5bn-£15bn</t>
  </si>
  <si>
    <t>Non Investment Professionals - JuniorFemale AUM £5bn-£15bn</t>
  </si>
  <si>
    <r>
      <t xml:space="preserve">1) Select your firm's </t>
    </r>
    <r>
      <rPr>
        <b/>
        <sz val="12"/>
        <color theme="1"/>
        <rFont val="Transat Text"/>
      </rPr>
      <t>AUM Size</t>
    </r>
  </si>
  <si>
    <t>Note: This tool should be used in conjunction with the BVCA/Level20 Diversity &amp; Inclusion 2023 Report</t>
  </si>
  <si>
    <r>
      <t xml:space="preserve">Note: The figures may have a rounding issue due to a small  number of </t>
    </r>
    <r>
      <rPr>
        <b/>
        <sz val="8"/>
        <color theme="1"/>
        <rFont val="Transat Text"/>
      </rPr>
      <t>Prefer Not To Say</t>
    </r>
    <r>
      <rPr>
        <sz val="8"/>
        <color theme="1"/>
        <rFont val="Transat Text"/>
      </rPr>
      <t xml:space="preserve"> responses</t>
    </r>
  </si>
  <si>
    <t>The purpose of this template is to enable you to benchmark gender representation in your firm to the UK average.</t>
  </si>
  <si>
    <t>Please see the data collection template which can also be used to assist data gathering. This can be found on the BVCA and Level20 websites.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</si>
</sst>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ansat Text"/>
    </font>
    <font>
      <b/>
      <u/>
      <sz val="14"/>
      <color theme="1"/>
      <name val="Transat Text"/>
    </font>
    <font>
      <sz val="14"/>
      <color theme="1"/>
      <name val="Transat Text"/>
    </font>
    <font>
      <sz val="11"/>
      <name val="Transat Text"/>
    </font>
    <font>
      <sz val="12"/>
      <color theme="1"/>
      <name val="Transat Text"/>
    </font>
    <font>
      <b/>
      <sz val="12"/>
      <color theme="1"/>
      <name val="Transat Text"/>
    </font>
    <font>
      <b/>
      <u/>
      <sz val="14"/>
      <color theme="0"/>
      <name val="Transat Text"/>
    </font>
    <font>
      <b/>
      <sz val="14"/>
      <color theme="0"/>
      <name val="Transat Text"/>
    </font>
    <font>
      <b/>
      <sz val="11"/>
      <color theme="0"/>
      <name val="Transat Text"/>
    </font>
    <font>
      <b/>
      <sz val="11"/>
      <color theme="1"/>
      <name val="Transat Text"/>
    </font>
    <font>
      <b/>
      <u/>
      <sz val="12"/>
      <color theme="1"/>
      <name val="Transat Text"/>
    </font>
    <font>
      <b/>
      <sz val="12"/>
      <color theme="0"/>
      <name val="Transat Text"/>
    </font>
    <font>
      <sz val="12"/>
      <color theme="0"/>
      <name val="Transat Text"/>
    </font>
    <font>
      <sz val="8"/>
      <color theme="1"/>
      <name val="Transat Text"/>
    </font>
    <font>
      <b/>
      <sz val="8"/>
      <color theme="1"/>
      <name val="Transat Text"/>
    </font>
    <font>
      <sz val="11"/>
      <color theme="0"/>
      <name val="Transat Text"/>
    </font>
    <font>
      <sz val="12"/>
      <name val="Transat Text"/>
    </font>
    <font>
      <b/>
      <sz val="14"/>
      <name val="Transat Text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8496"/>
        <bgColor indexed="64"/>
      </patternFill>
    </fill>
    <fill>
      <patternFill patternType="solid">
        <fgColor rgb="FF00D7C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E60F4A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1" fillId="0" borderId="0" xfId="0" applyFont="1"/>
    <xf numFmtId="0" fontId="12" fillId="2" borderId="0" xfId="0" applyFont="1" applyFill="1"/>
    <xf numFmtId="0" fontId="2" fillId="2" borderId="0" xfId="0" applyFont="1" applyFill="1"/>
    <xf numFmtId="0" fontId="10" fillId="0" borderId="0" xfId="0" applyFont="1"/>
    <xf numFmtId="0" fontId="11" fillId="2" borderId="0" xfId="0" applyFont="1" applyFill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4" xfId="0" applyFont="1" applyFill="1" applyBorder="1"/>
    <xf numFmtId="9" fontId="6" fillId="0" borderId="7" xfId="1" applyFont="1" applyFill="1" applyBorder="1" applyAlignment="1">
      <alignment horizontal="center" vertical="center"/>
    </xf>
    <xf numFmtId="9" fontId="7" fillId="0" borderId="8" xfId="1" applyFont="1" applyFill="1" applyBorder="1" applyAlignment="1">
      <alignment horizontal="center" vertical="center"/>
    </xf>
    <xf numFmtId="9" fontId="6" fillId="0" borderId="0" xfId="0" applyNumberFormat="1" applyFont="1"/>
    <xf numFmtId="9" fontId="6" fillId="0" borderId="8" xfId="1" applyFont="1" applyFill="1" applyBorder="1" applyAlignment="1">
      <alignment horizontal="center" vertical="center"/>
    </xf>
    <xf numFmtId="9" fontId="6" fillId="0" borderId="7" xfId="1" applyFont="1" applyBorder="1" applyAlignment="1">
      <alignment horizontal="center" vertical="center"/>
    </xf>
    <xf numFmtId="9" fontId="6" fillId="0" borderId="8" xfId="1" applyFont="1" applyBorder="1" applyAlignment="1">
      <alignment horizontal="center" vertical="center"/>
    </xf>
    <xf numFmtId="9" fontId="2" fillId="0" borderId="0" xfId="0" applyNumberFormat="1" applyFont="1"/>
    <xf numFmtId="9" fontId="7" fillId="0" borderId="7" xfId="1" applyFont="1" applyBorder="1" applyAlignment="1">
      <alignment horizontal="center" vertical="center"/>
    </xf>
    <xf numFmtId="9" fontId="7" fillId="0" borderId="8" xfId="1" applyFont="1" applyBorder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9" fontId="7" fillId="0" borderId="7" xfId="0" applyNumberFormat="1" applyFont="1" applyBorder="1" applyAlignment="1">
      <alignment horizontal="center" vertical="center"/>
    </xf>
    <xf numFmtId="9" fontId="7" fillId="0" borderId="8" xfId="0" applyNumberFormat="1" applyFont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6" fillId="0" borderId="14" xfId="0" applyFont="1" applyBorder="1"/>
    <xf numFmtId="0" fontId="6" fillId="0" borderId="15" xfId="0" applyFont="1" applyBorder="1"/>
    <xf numFmtId="0" fontId="6" fillId="3" borderId="0" xfId="0" applyFont="1" applyFill="1"/>
    <xf numFmtId="0" fontId="2" fillId="3" borderId="0" xfId="0" applyFont="1" applyFill="1"/>
    <xf numFmtId="0" fontId="13" fillId="3" borderId="17" xfId="0" applyFont="1" applyFill="1" applyBorder="1"/>
    <xf numFmtId="0" fontId="14" fillId="3" borderId="18" xfId="0" applyFont="1" applyFill="1" applyBorder="1"/>
    <xf numFmtId="0" fontId="14" fillId="3" borderId="19" xfId="0" applyFont="1" applyFill="1" applyBorder="1"/>
    <xf numFmtId="0" fontId="13" fillId="3" borderId="12" xfId="0" applyFont="1" applyFill="1" applyBorder="1"/>
    <xf numFmtId="0" fontId="13" fillId="3" borderId="13" xfId="0" applyFont="1" applyFill="1" applyBorder="1" applyAlignment="1">
      <alignment horizontal="center" wrapText="1"/>
    </xf>
    <xf numFmtId="0" fontId="13" fillId="3" borderId="8" xfId="0" applyFont="1" applyFill="1" applyBorder="1" applyAlignment="1">
      <alignment horizontal="center" wrapText="1"/>
    </xf>
    <xf numFmtId="0" fontId="13" fillId="3" borderId="10" xfId="0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center" wrapText="1"/>
    </xf>
    <xf numFmtId="0" fontId="13" fillId="3" borderId="20" xfId="0" applyFont="1" applyFill="1" applyBorder="1" applyAlignment="1">
      <alignment horizontal="center" wrapText="1"/>
    </xf>
    <xf numFmtId="0" fontId="13" fillId="3" borderId="21" xfId="0" applyFont="1" applyFill="1" applyBorder="1" applyAlignment="1">
      <alignment horizontal="center" wrapText="1"/>
    </xf>
    <xf numFmtId="0" fontId="13" fillId="3" borderId="22" xfId="0" applyFont="1" applyFill="1" applyBorder="1" applyAlignment="1">
      <alignment horizontal="center" wrapText="1"/>
    </xf>
    <xf numFmtId="0" fontId="13" fillId="3" borderId="23" xfId="0" applyFont="1" applyFill="1" applyBorder="1" applyAlignment="1">
      <alignment horizontal="center" wrapText="1"/>
    </xf>
    <xf numFmtId="0" fontId="15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9" fontId="2" fillId="2" borderId="0" xfId="1" applyFont="1" applyFill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7" fillId="0" borderId="0" xfId="0" applyFont="1"/>
    <xf numFmtId="9" fontId="17" fillId="0" borderId="0" xfId="1" applyFont="1"/>
    <xf numFmtId="43" fontId="17" fillId="0" borderId="0" xfId="2" applyFont="1" applyFill="1"/>
    <xf numFmtId="0" fontId="18" fillId="5" borderId="4" xfId="0" applyFont="1" applyFill="1" applyBorder="1" applyProtection="1">
      <protection locked="0"/>
    </xf>
    <xf numFmtId="9" fontId="18" fillId="4" borderId="9" xfId="0" applyNumberFormat="1" applyFont="1" applyFill="1" applyBorder="1" applyAlignment="1">
      <alignment horizontal="center" vertical="center"/>
    </xf>
    <xf numFmtId="9" fontId="18" fillId="6" borderId="9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9" fontId="7" fillId="0" borderId="7" xfId="1" applyFont="1" applyFill="1" applyBorder="1" applyAlignment="1">
      <alignment horizontal="center" vertical="center"/>
    </xf>
    <xf numFmtId="9" fontId="7" fillId="0" borderId="8" xfId="1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wrapText="1"/>
    </xf>
    <xf numFmtId="0" fontId="13" fillId="3" borderId="22" xfId="0" applyFont="1" applyFill="1" applyBorder="1" applyAlignment="1">
      <alignment horizont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wrapText="1"/>
    </xf>
    <xf numFmtId="0" fontId="13" fillId="3" borderId="15" xfId="0" applyFont="1" applyFill="1" applyBorder="1" applyAlignment="1">
      <alignment horizontal="center" wrapText="1"/>
    </xf>
    <xf numFmtId="0" fontId="19" fillId="4" borderId="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21">
    <dxf>
      <fill>
        <patternFill>
          <bgColor rgb="FFE60F4A"/>
        </patternFill>
      </fill>
    </dxf>
    <dxf>
      <fill>
        <patternFill>
          <bgColor rgb="FF00D7C2"/>
        </patternFill>
      </fill>
    </dxf>
    <dxf>
      <font>
        <color theme="0"/>
      </font>
      <fill>
        <patternFill>
          <bgColor rgb="FFE60F4A"/>
        </patternFill>
      </fill>
    </dxf>
    <dxf>
      <fill>
        <patternFill>
          <bgColor rgb="FF00D7C2"/>
        </patternFill>
      </fill>
    </dxf>
    <dxf>
      <font>
        <color theme="0"/>
      </font>
      <fill>
        <patternFill>
          <bgColor rgb="FFE60F4A"/>
        </patternFill>
      </fill>
    </dxf>
    <dxf>
      <fill>
        <patternFill>
          <bgColor rgb="FFFF7575"/>
        </patternFill>
      </fill>
    </dxf>
    <dxf>
      <fill>
        <patternFill>
          <bgColor theme="9" tint="0.59996337778862885"/>
        </patternFill>
      </fill>
    </dxf>
    <dxf>
      <fill>
        <patternFill>
          <bgColor rgb="FFFF7575"/>
        </patternFill>
      </fill>
    </dxf>
    <dxf>
      <fill>
        <patternFill>
          <bgColor theme="9" tint="0.59996337778862885"/>
        </patternFill>
      </fill>
    </dxf>
    <dxf>
      <fill>
        <patternFill>
          <bgColor rgb="FFFF7575"/>
        </patternFill>
      </fill>
    </dxf>
    <dxf>
      <fill>
        <patternFill>
          <bgColor theme="9" tint="0.59996337778862885"/>
        </patternFill>
      </fill>
    </dxf>
    <dxf>
      <fill>
        <patternFill>
          <bgColor rgb="FFFF7575"/>
        </patternFill>
      </fill>
    </dxf>
    <dxf>
      <fill>
        <patternFill>
          <bgColor theme="9" tint="0.59996337778862885"/>
        </patternFill>
      </fill>
    </dxf>
    <dxf>
      <fill>
        <patternFill>
          <bgColor rgb="FF00D7C2"/>
        </patternFill>
      </fill>
    </dxf>
    <dxf>
      <font>
        <color theme="0"/>
      </font>
      <fill>
        <patternFill>
          <bgColor rgb="FFE60F4A"/>
        </patternFill>
      </fill>
    </dxf>
    <dxf>
      <fill>
        <patternFill>
          <bgColor rgb="FF00D7C2"/>
        </patternFill>
      </fill>
    </dxf>
    <dxf>
      <font>
        <color theme="0"/>
      </font>
      <fill>
        <patternFill>
          <bgColor rgb="FFE60F4A"/>
        </patternFill>
      </fill>
    </dxf>
    <dxf>
      <fill>
        <patternFill>
          <bgColor rgb="FFFF7575"/>
        </patternFill>
      </fill>
    </dxf>
    <dxf>
      <fill>
        <patternFill>
          <bgColor theme="9" tint="0.59996337778862885"/>
        </patternFill>
      </fill>
    </dxf>
    <dxf>
      <fill>
        <patternFill>
          <bgColor rgb="FFFF757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E60F4A"/>
      <color rgb="FF00D7C2"/>
      <color rgb="FFFF0000"/>
      <color rgb="FFF33B70"/>
      <color rgb="FFEDB432"/>
      <color rgb="FF008496"/>
      <color rgb="FF7E082A"/>
      <color rgb="FFF5618B"/>
      <color rgb="FF18294C"/>
      <color rgb="FFF9F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2813C.5D86021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510987</xdr:colOff>
      <xdr:row>5</xdr:row>
      <xdr:rowOff>179294</xdr:rowOff>
    </xdr:from>
    <xdr:to>
      <xdr:col>2</xdr:col>
      <xdr:colOff>564776</xdr:colOff>
      <xdr:row>13</xdr:row>
      <xdr:rowOff>85350</xdr:rowOff>
    </xdr:to>
    <xdr:pic>
      <xdr:nvPicPr>
        <xdr:cNvPr id="3" name="Picture 2" descr="cid:image001.png@01D2813C.5D860210">
          <a:extLst>
            <a:ext uri="{FF2B5EF4-FFF2-40B4-BE49-F238E27FC236}">
              <a16:creationId xmlns:a16="http://schemas.microsoft.com/office/drawing/2014/main" id="{D74E6C15-4893-4737-99C9-ABC6B09DF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634" y="1299882"/>
          <a:ext cx="1676401" cy="14928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  <xdr:twoCellAnchor>
    <xdr:from>
      <xdr:col>1</xdr:col>
      <xdr:colOff>259976</xdr:colOff>
      <xdr:row>0</xdr:row>
      <xdr:rowOff>197224</xdr:rowOff>
    </xdr:from>
    <xdr:to>
      <xdr:col>2</xdr:col>
      <xdr:colOff>753035</xdr:colOff>
      <xdr:row>13</xdr:row>
      <xdr:rowOff>89647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647AF27-C824-416C-B7AF-E21901A91510}"/>
            </a:ext>
          </a:extLst>
        </xdr:cNvPr>
        <xdr:cNvSpPr/>
      </xdr:nvSpPr>
      <xdr:spPr>
        <a:xfrm>
          <a:off x="349623" y="197224"/>
          <a:ext cx="2115671" cy="2599764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376517</xdr:colOff>
      <xdr:row>1</xdr:row>
      <xdr:rowOff>224047</xdr:rowOff>
    </xdr:from>
    <xdr:to>
      <xdr:col>2</xdr:col>
      <xdr:colOff>695383</xdr:colOff>
      <xdr:row>5</xdr:row>
      <xdr:rowOff>6499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9C8C3C-84D0-40FF-B831-95AA2AAED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164" y="448165"/>
          <a:ext cx="1941478" cy="678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5BFD8-034C-41D0-B2D9-746258077F7E}">
  <dimension ref="B1:BL85"/>
  <sheetViews>
    <sheetView showGridLines="0" tabSelected="1" zoomScale="63" zoomScaleNormal="63" workbookViewId="0">
      <selection activeCell="L48" sqref="L48"/>
    </sheetView>
  </sheetViews>
  <sheetFormatPr defaultColWidth="8.6640625" defaultRowHeight="13.8"/>
  <cols>
    <col min="1" max="1" width="1.33203125" style="1" customWidth="1"/>
    <col min="2" max="2" width="23.6640625" style="1" customWidth="1"/>
    <col min="3" max="3" width="14.6640625" style="1" customWidth="1"/>
    <col min="4" max="5" width="8.6640625" style="1"/>
    <col min="6" max="6" width="10.6640625" style="47" customWidth="1"/>
    <col min="7" max="7" width="8.6640625" style="1"/>
    <col min="8" max="8" width="10.6640625" style="47" customWidth="1"/>
    <col min="9" max="10" width="8.6640625" style="1"/>
    <col min="11" max="12" width="17.77734375" style="1" customWidth="1"/>
    <col min="13" max="13" width="1.33203125" style="1" customWidth="1"/>
    <col min="14" max="15" width="17.6640625" style="1" customWidth="1"/>
    <col min="16" max="16" width="5.44140625" style="1" customWidth="1"/>
    <col min="17" max="18" width="16.6640625" style="1" customWidth="1"/>
    <col min="19" max="19" width="1.6640625" style="1" customWidth="1"/>
    <col min="20" max="21" width="16.77734375" style="1" customWidth="1"/>
    <col min="22" max="22" width="1.88671875" style="52" customWidth="1"/>
    <col min="23" max="23" width="3" style="52" customWidth="1"/>
    <col min="24" max="25" width="38.21875" style="4" hidden="1" customWidth="1"/>
    <col min="26" max="26" width="38.21875" style="52" hidden="1" customWidth="1"/>
    <col min="27" max="27" width="6.77734375" style="1" customWidth="1"/>
    <col min="28" max="28" width="12.33203125" style="1" customWidth="1"/>
    <col min="29" max="30" width="38.21875" style="1" customWidth="1"/>
    <col min="31" max="42" width="8.6640625" style="1"/>
    <col min="43" max="43" width="12.44140625" style="4" customWidth="1"/>
    <col min="44" max="52" width="12.44140625" style="52" customWidth="1"/>
    <col min="53" max="53" width="15" style="52" customWidth="1"/>
    <col min="54" max="54" width="61.44140625" style="52" hidden="1" customWidth="1"/>
    <col min="55" max="55" width="12" style="52" hidden="1" customWidth="1"/>
    <col min="56" max="56" width="15" style="52" customWidth="1"/>
    <col min="57" max="57" width="18.33203125" style="52" bestFit="1" customWidth="1"/>
    <col min="58" max="58" width="12" style="52" bestFit="1" customWidth="1"/>
    <col min="59" max="59" width="15" style="52" customWidth="1"/>
    <col min="60" max="60" width="18.33203125" style="52" bestFit="1" customWidth="1"/>
    <col min="61" max="64" width="15" style="52" customWidth="1"/>
    <col min="65" max="67" width="15" style="1" customWidth="1"/>
    <col min="68" max="16384" width="8.6640625" style="1"/>
  </cols>
  <sheetData>
    <row r="1" spans="2:60" ht="17.399999999999999">
      <c r="B1" s="2"/>
      <c r="C1" s="3"/>
      <c r="D1" s="3"/>
      <c r="E1" s="3"/>
      <c r="F1" s="46"/>
      <c r="G1" s="3"/>
      <c r="H1" s="46"/>
      <c r="I1" s="3"/>
      <c r="BB1" s="52" t="s">
        <v>0</v>
      </c>
      <c r="BC1" s="52" t="s">
        <v>1</v>
      </c>
      <c r="BE1" s="52" t="s">
        <v>2</v>
      </c>
      <c r="BH1" s="52" t="s">
        <v>3</v>
      </c>
    </row>
    <row r="2" spans="2:60" ht="17.399999999999999">
      <c r="B2" s="5"/>
      <c r="D2" s="2" t="s">
        <v>4</v>
      </c>
      <c r="BB2" s="52" t="s">
        <v>5</v>
      </c>
      <c r="BC2" s="52" t="s">
        <v>6</v>
      </c>
      <c r="BE2" s="52" t="s">
        <v>3</v>
      </c>
      <c r="BF2" s="52" t="s">
        <v>6</v>
      </c>
      <c r="BH2" s="52" t="s">
        <v>7</v>
      </c>
    </row>
    <row r="3" spans="2:60" ht="17.399999999999999">
      <c r="B3" s="2"/>
      <c r="BB3" s="52" t="s">
        <v>8</v>
      </c>
      <c r="BC3" s="52" t="s">
        <v>6</v>
      </c>
      <c r="BE3" s="52" t="s">
        <v>7</v>
      </c>
      <c r="BF3" s="52">
        <v>71</v>
      </c>
      <c r="BH3" s="52" t="s">
        <v>9</v>
      </c>
    </row>
    <row r="4" spans="2:60" ht="17.399999999999999">
      <c r="D4" s="2" t="s">
        <v>10</v>
      </c>
      <c r="BB4" s="52" t="s">
        <v>11</v>
      </c>
      <c r="BC4" s="52" t="s">
        <v>6</v>
      </c>
      <c r="BE4" s="52" t="s">
        <v>9</v>
      </c>
      <c r="BF4" s="52">
        <v>69</v>
      </c>
      <c r="BH4" s="52" t="s">
        <v>12</v>
      </c>
    </row>
    <row r="5" spans="2:60" ht="17.399999999999999">
      <c r="B5" s="2"/>
      <c r="BB5" s="52" t="s">
        <v>13</v>
      </c>
      <c r="BC5" s="52" t="s">
        <v>6</v>
      </c>
      <c r="BE5" s="52" t="s">
        <v>12</v>
      </c>
      <c r="BF5" s="52">
        <v>70</v>
      </c>
      <c r="BH5" s="52" t="s">
        <v>14</v>
      </c>
    </row>
    <row r="6" spans="2:60" ht="17.399999999999999">
      <c r="B6" s="5"/>
      <c r="D6" s="2" t="s">
        <v>15</v>
      </c>
      <c r="BB6" s="52" t="s">
        <v>16</v>
      </c>
      <c r="BC6" s="52" t="s">
        <v>6</v>
      </c>
      <c r="BE6" s="52" t="s">
        <v>14</v>
      </c>
      <c r="BF6" s="52">
        <v>22</v>
      </c>
      <c r="BH6" s="52" t="s">
        <v>17</v>
      </c>
    </row>
    <row r="7" spans="2:60" ht="15">
      <c r="B7" s="5"/>
      <c r="D7" s="5" t="s">
        <v>120</v>
      </c>
      <c r="BB7" s="52" t="s">
        <v>18</v>
      </c>
      <c r="BC7" s="52" t="s">
        <v>6</v>
      </c>
      <c r="BE7" s="52" t="s">
        <v>17</v>
      </c>
      <c r="BF7" s="52">
        <v>36</v>
      </c>
    </row>
    <row r="8" spans="2:60" ht="15">
      <c r="B8" s="5"/>
      <c r="D8" s="5" t="s">
        <v>121</v>
      </c>
      <c r="BB8" s="52" t="s">
        <v>19</v>
      </c>
      <c r="BC8" s="52" t="s">
        <v>6</v>
      </c>
      <c r="BE8" s="52" t="s">
        <v>20</v>
      </c>
      <c r="BF8" s="52">
        <f>SUM(BF3:BF7)</f>
        <v>268</v>
      </c>
    </row>
    <row r="9" spans="2:60" ht="15">
      <c r="B9" s="5"/>
      <c r="BB9" s="52" t="s">
        <v>21</v>
      </c>
      <c r="BC9" s="52" t="s">
        <v>6</v>
      </c>
    </row>
    <row r="10" spans="2:60" ht="17.399999999999999">
      <c r="B10" s="5"/>
      <c r="D10" s="2" t="s">
        <v>22</v>
      </c>
      <c r="BB10" s="52" t="s">
        <v>23</v>
      </c>
      <c r="BC10" s="52" t="s">
        <v>6</v>
      </c>
    </row>
    <row r="11" spans="2:60" ht="15.6">
      <c r="B11" s="5"/>
      <c r="D11" s="5" t="s">
        <v>117</v>
      </c>
      <c r="BB11" s="52" t="s">
        <v>24</v>
      </c>
      <c r="BC11" s="52" t="s">
        <v>6</v>
      </c>
    </row>
    <row r="12" spans="2:60" ht="15">
      <c r="B12" s="5"/>
      <c r="D12" s="5" t="s">
        <v>25</v>
      </c>
      <c r="BB12" s="52" t="s">
        <v>26</v>
      </c>
      <c r="BC12" s="52" t="s">
        <v>6</v>
      </c>
    </row>
    <row r="13" spans="2:60" ht="15">
      <c r="B13" s="5"/>
      <c r="D13" s="5" t="s">
        <v>27</v>
      </c>
      <c r="BB13" s="52" t="s">
        <v>28</v>
      </c>
      <c r="BC13" s="52" t="s">
        <v>6</v>
      </c>
    </row>
    <row r="14" spans="2:60" ht="15">
      <c r="B14" s="5"/>
      <c r="BB14" s="52" t="s">
        <v>29</v>
      </c>
      <c r="BC14" s="52">
        <v>0.87</v>
      </c>
    </row>
    <row r="15" spans="2:60" ht="15">
      <c r="B15" s="5"/>
      <c r="BB15" s="52" t="s">
        <v>30</v>
      </c>
      <c r="BC15" s="52">
        <v>0.75</v>
      </c>
    </row>
    <row r="16" spans="2:60" ht="15">
      <c r="B16" s="5"/>
      <c r="BB16" s="52" t="s">
        <v>31</v>
      </c>
      <c r="BC16" s="52">
        <v>0.62</v>
      </c>
    </row>
    <row r="17" spans="2:64" ht="15">
      <c r="B17" s="31"/>
      <c r="C17" s="32"/>
      <c r="D17" s="32"/>
      <c r="E17" s="32"/>
      <c r="F17" s="48"/>
      <c r="G17" s="32"/>
      <c r="H17" s="48"/>
      <c r="I17" s="32"/>
      <c r="BB17" s="52" t="s">
        <v>32</v>
      </c>
      <c r="BC17" s="52">
        <v>0.6</v>
      </c>
    </row>
    <row r="18" spans="2:64" s="62" customFormat="1" ht="23.4" customHeight="1">
      <c r="B18" s="58" t="s">
        <v>33</v>
      </c>
      <c r="C18" s="59"/>
      <c r="D18" s="60"/>
      <c r="E18" s="81" t="s">
        <v>3</v>
      </c>
      <c r="F18" s="82"/>
      <c r="G18" s="82"/>
      <c r="H18" s="83"/>
      <c r="I18" s="61"/>
      <c r="K18" s="84" t="str">
        <f>IF(E18="Please select one:","","Sample Data vs "&amp;E18&amp;" Data")</f>
        <v/>
      </c>
      <c r="L18" s="85"/>
      <c r="M18" s="85"/>
      <c r="N18" s="85"/>
      <c r="O18" s="86"/>
      <c r="Q18" s="84" t="str">
        <f>IF(E18="Please select one:",""," D&amp;I UK AVERAGE")</f>
        <v/>
      </c>
      <c r="R18" s="85"/>
      <c r="S18" s="85"/>
      <c r="T18" s="85"/>
      <c r="U18" s="86"/>
      <c r="V18" s="63"/>
      <c r="W18" s="63"/>
      <c r="X18" s="64"/>
      <c r="Y18" s="64"/>
      <c r="Z18" s="63"/>
      <c r="AQ18" s="64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 t="s">
        <v>34</v>
      </c>
      <c r="BC18" s="63">
        <v>0.52</v>
      </c>
      <c r="BD18" s="63"/>
      <c r="BE18" s="63"/>
      <c r="BF18" s="63"/>
      <c r="BG18" s="63"/>
      <c r="BH18" s="63"/>
      <c r="BI18" s="63"/>
      <c r="BJ18" s="63"/>
      <c r="BK18" s="63"/>
      <c r="BL18" s="63"/>
    </row>
    <row r="19" spans="2:64" ht="14.4" thickBot="1">
      <c r="B19" s="32"/>
      <c r="C19" s="32"/>
      <c r="D19" s="32"/>
      <c r="E19" s="32"/>
      <c r="F19" s="48"/>
      <c r="G19" s="32"/>
      <c r="H19" s="48"/>
      <c r="I19" s="32"/>
      <c r="BB19" s="52" t="s">
        <v>35</v>
      </c>
      <c r="BC19" s="52">
        <v>0.3</v>
      </c>
      <c r="BE19" s="53"/>
    </row>
    <row r="20" spans="2:64" ht="14.4" customHeight="1">
      <c r="K20" s="87" t="str">
        <f>IF(E18="Please Select One:","D&amp;I DATA",E18&amp;" D&amp;I DATA")</f>
        <v>D&amp;I DATA</v>
      </c>
      <c r="L20" s="88"/>
      <c r="M20" s="6"/>
      <c r="N20" s="87" t="str">
        <f>IF(E18="Please Select One:","Variance","Sample vs "&amp;E18&amp;" Data")</f>
        <v>Variance</v>
      </c>
      <c r="O20" s="88"/>
      <c r="Q20" s="87" t="str">
        <f>IF(E18="Please Select One:"," ","D&amp;I AVERAGE")</f>
        <v xml:space="preserve"> </v>
      </c>
      <c r="R20" s="88"/>
      <c r="T20" s="69" t="str">
        <f>IF(E18="Please Select One:"," ","SAMPLE Vs D&amp;I AVERAGE")</f>
        <v xml:space="preserve"> </v>
      </c>
      <c r="U20" s="70"/>
      <c r="AA20" s="75" t="s">
        <v>36</v>
      </c>
      <c r="AB20" s="76"/>
      <c r="BB20" s="52" t="s">
        <v>37</v>
      </c>
      <c r="BC20" s="52">
        <v>0.12</v>
      </c>
      <c r="BE20" s="53"/>
    </row>
    <row r="21" spans="2:64" ht="16.2" thickBot="1">
      <c r="B21" s="7" t="s">
        <v>38</v>
      </c>
      <c r="C21" s="8"/>
      <c r="D21" s="8"/>
      <c r="E21" s="8"/>
      <c r="F21" s="49"/>
      <c r="G21" s="8"/>
      <c r="H21" s="49"/>
      <c r="I21" s="8"/>
      <c r="K21" s="79" t="str">
        <f>IF(E18="Please Select One:","",E18&amp;" ("&amp;(VLOOKUP(E18,$BE:$BF,2,0))&amp;")")</f>
        <v/>
      </c>
      <c r="L21" s="80"/>
      <c r="M21" s="9"/>
      <c r="N21" s="79" t="str">
        <f>IF(E18="Please Select One:","",E18)</f>
        <v/>
      </c>
      <c r="O21" s="80"/>
      <c r="Q21" s="79" t="str">
        <f>IF(E18="Please Select One:"," ","ALL FIRMS IN SAMPLE (268)")</f>
        <v xml:space="preserve"> </v>
      </c>
      <c r="R21" s="80"/>
      <c r="T21" s="71"/>
      <c r="U21" s="72"/>
      <c r="AA21" s="77"/>
      <c r="AB21" s="78"/>
      <c r="BB21" s="52" t="s">
        <v>39</v>
      </c>
      <c r="BC21" s="52">
        <v>0.24</v>
      </c>
      <c r="BE21" s="53"/>
    </row>
    <row r="22" spans="2:64" ht="16.2" thickBot="1">
      <c r="B22" s="8"/>
      <c r="C22" s="8"/>
      <c r="D22" s="8"/>
      <c r="E22" s="10" t="s">
        <v>40</v>
      </c>
      <c r="F22" s="10" t="str">
        <f>IF(E18="Please select one:"," ","%")</f>
        <v xml:space="preserve"> </v>
      </c>
      <c r="G22" s="10" t="s">
        <v>41</v>
      </c>
      <c r="H22" s="10" t="str">
        <f>IF(E18="Please select one:"," ","%")</f>
        <v xml:space="preserve"> </v>
      </c>
      <c r="I22" s="10" t="s">
        <v>20</v>
      </c>
      <c r="K22" s="37" t="s">
        <v>42</v>
      </c>
      <c r="L22" s="38" t="s">
        <v>43</v>
      </c>
      <c r="M22" s="6"/>
      <c r="N22" s="39" t="s">
        <v>42</v>
      </c>
      <c r="O22" s="40" t="s">
        <v>43</v>
      </c>
      <c r="Q22" s="39" t="s">
        <v>42</v>
      </c>
      <c r="R22" s="41" t="s">
        <v>43</v>
      </c>
      <c r="T22" s="39" t="s">
        <v>42</v>
      </c>
      <c r="U22" s="41" t="s">
        <v>43</v>
      </c>
      <c r="AA22" s="73" t="s">
        <v>43</v>
      </c>
      <c r="AB22" s="74"/>
      <c r="BB22" s="52" t="s">
        <v>44</v>
      </c>
      <c r="BC22" s="52">
        <v>0.38</v>
      </c>
    </row>
    <row r="23" spans="2:64" ht="7.95" customHeight="1" thickBot="1">
      <c r="B23" s="8"/>
      <c r="C23" s="8"/>
      <c r="D23" s="8"/>
      <c r="E23" s="8"/>
      <c r="F23" s="49"/>
      <c r="G23" s="8"/>
      <c r="H23" s="49"/>
      <c r="I23" s="8"/>
      <c r="K23" s="11"/>
      <c r="L23" s="12"/>
      <c r="N23" s="11"/>
      <c r="O23" s="12"/>
      <c r="Q23" s="11"/>
      <c r="R23" s="12"/>
      <c r="T23" s="11"/>
      <c r="U23" s="12"/>
      <c r="AA23" s="11"/>
      <c r="AB23" s="12"/>
      <c r="BB23" s="52" t="s">
        <v>45</v>
      </c>
      <c r="BC23" s="52">
        <v>0.39</v>
      </c>
    </row>
    <row r="24" spans="2:64" ht="16.2" thickBot="1">
      <c r="B24" s="8" t="s">
        <v>46</v>
      </c>
      <c r="C24" s="8"/>
      <c r="D24" s="8"/>
      <c r="E24" s="55"/>
      <c r="F24" s="50" t="str">
        <f>IFERROR(IF(E18="Please select one:"," ",E24/I24),"Add Data")</f>
        <v xml:space="preserve"> </v>
      </c>
      <c r="G24" s="55"/>
      <c r="H24" s="50" t="str">
        <f>IFERROR(IF(E18="Please select one:"," ",G24/I24),"Add Data")</f>
        <v xml:space="preserve"> </v>
      </c>
      <c r="I24" s="13">
        <f>E24+G24</f>
        <v>0</v>
      </c>
      <c r="K24" s="14" t="str">
        <f>VLOOKUP(V24,$BB:$BC,2,0)</f>
        <v>Select AUM</v>
      </c>
      <c r="L24" s="15" t="str">
        <f>VLOOKUP(W24,$BB:$BC,2,0)</f>
        <v>Select AUM</v>
      </c>
      <c r="M24" s="16"/>
      <c r="N24" s="14">
        <f>IFERROR(F24-K24,)</f>
        <v>0</v>
      </c>
      <c r="O24" s="57">
        <f>IFERROR(H24-L24,)</f>
        <v>0</v>
      </c>
      <c r="Q24" s="14" t="str">
        <f>IF(E18="Please select one:","Select AUM",(VLOOKUP(X24,$BB:$BC,2,0)))</f>
        <v>Select AUM</v>
      </c>
      <c r="R24" s="17" t="str">
        <f>IF($E$18="Please select one:","Select AUM",(VLOOKUP(Y24,$BB:$BC,2,0)))</f>
        <v>Select AUM</v>
      </c>
      <c r="S24" s="16"/>
      <c r="T24" s="14">
        <f>IFERROR(F24-Q24,)</f>
        <v>0</v>
      </c>
      <c r="U24" s="57">
        <f>IFERROR(H24-R24,0)</f>
        <v>0</v>
      </c>
      <c r="V24" s="52" t="str">
        <f>_xlfn.CONCAT(B24,E22,$E$18)</f>
        <v>Investment Professionals - SeniorMalePlease select one:</v>
      </c>
      <c r="W24" s="52" t="str">
        <f>_xlfn.CONCAT(B24,G22,$E$18)</f>
        <v>Investment Professionals - SeniorFemale Please select one:</v>
      </c>
      <c r="X24" s="4" t="str">
        <f>_xlfn.CONCAT(B24,E22,I22)</f>
        <v>Investment Professionals - SeniorMaleTotal</v>
      </c>
      <c r="Y24" s="4" t="str">
        <f>_xlfn.CONCAT(B24,G22,I22)</f>
        <v>Investment Professionals - SeniorFemale Total</v>
      </c>
      <c r="AA24" s="65">
        <v>0.12</v>
      </c>
      <c r="AB24" s="66"/>
      <c r="BB24" s="52" t="s">
        <v>47</v>
      </c>
      <c r="BC24" s="52">
        <v>0.47</v>
      </c>
    </row>
    <row r="25" spans="2:64" ht="14.7" customHeight="1">
      <c r="B25" s="8"/>
      <c r="C25" s="8"/>
      <c r="D25" s="8"/>
      <c r="E25" s="8"/>
      <c r="F25" s="49"/>
      <c r="G25" s="8"/>
      <c r="H25" s="49"/>
      <c r="I25" s="8"/>
      <c r="K25" s="18"/>
      <c r="L25" s="19"/>
      <c r="M25" s="16"/>
      <c r="N25" s="18"/>
      <c r="O25" s="19"/>
      <c r="P25" s="20"/>
      <c r="Q25" s="18"/>
      <c r="R25" s="19"/>
      <c r="S25" s="16"/>
      <c r="T25" s="18"/>
      <c r="U25" s="19"/>
      <c r="AA25" s="21"/>
      <c r="AB25" s="22"/>
      <c r="BB25" s="52" t="s">
        <v>48</v>
      </c>
      <c r="BC25" s="52">
        <v>0.68</v>
      </c>
    </row>
    <row r="26" spans="2:64" ht="15.6">
      <c r="B26" s="8" t="s">
        <v>49</v>
      </c>
      <c r="C26" s="8"/>
      <c r="D26" s="8"/>
      <c r="E26" s="55"/>
      <c r="F26" s="50" t="str">
        <f>IFERROR(IF(E18="Please select one:"," ",ROUND(E26/I26,2)),"0%")</f>
        <v xml:space="preserve"> </v>
      </c>
      <c r="G26" s="55"/>
      <c r="H26" s="50" t="str">
        <f>IFERROR(IF(E18="Please select one:"," ",ROUND(G26/I26,2)),"0%")</f>
        <v xml:space="preserve"> </v>
      </c>
      <c r="I26" s="13">
        <f>E26+G26</f>
        <v>0</v>
      </c>
      <c r="K26" s="14" t="str">
        <f>VLOOKUP(V26,$BB:$BC,2,0)</f>
        <v>Select AUM</v>
      </c>
      <c r="L26" s="17" t="str">
        <f>VLOOKUP(W26,$BB:$BC,2,0)</f>
        <v>Select AUM</v>
      </c>
      <c r="M26" s="16"/>
      <c r="N26" s="14">
        <f>IFERROR(F26-K26,)</f>
        <v>0</v>
      </c>
      <c r="O26" s="17">
        <f>IFERROR(H26-L26,0)</f>
        <v>0</v>
      </c>
      <c r="P26" s="16"/>
      <c r="Q26" s="14" t="str">
        <f>IF(E18="Please select one:","Select AUM",(VLOOKUP(X26,$BB:$BC,2,0)))</f>
        <v>Select AUM</v>
      </c>
      <c r="R26" s="17" t="str">
        <f>IF($E$18="Please select one:","Select AUM",(VLOOKUP(Y26,$BB:$BC,2,0)))</f>
        <v>Select AUM</v>
      </c>
      <c r="S26" s="16"/>
      <c r="T26" s="14">
        <f>IFERROR(F26-Q26,)</f>
        <v>0</v>
      </c>
      <c r="U26" s="17">
        <f>IFERROR(H26-R26,0)</f>
        <v>0</v>
      </c>
      <c r="V26" s="52" t="str">
        <f>_xlfn.CONCAT(B26,E22,$E$18)</f>
        <v>Investment Professionals - MidMalePlease select one:</v>
      </c>
      <c r="W26" s="52" t="str">
        <f>_xlfn.CONCAT(B26,G22,$E$18)</f>
        <v>Investment Professionals - MidFemale Please select one:</v>
      </c>
      <c r="X26" s="4" t="str">
        <f>_xlfn.CONCAT(B26,E22,I22)</f>
        <v>Investment Professionals - MidMaleTotal</v>
      </c>
      <c r="Y26" s="4" t="str">
        <f>_xlfn.CONCAT(B26,G22,I22)</f>
        <v>Investment Professionals - MidFemale Total</v>
      </c>
      <c r="AA26" s="65">
        <v>0.24</v>
      </c>
      <c r="AB26" s="66"/>
      <c r="BB26" s="52" t="s">
        <v>50</v>
      </c>
      <c r="BC26" s="54">
        <v>0.86</v>
      </c>
    </row>
    <row r="27" spans="2:64" ht="15.6">
      <c r="B27" s="8"/>
      <c r="C27" s="8"/>
      <c r="D27" s="8"/>
      <c r="E27" s="8"/>
      <c r="F27" s="49"/>
      <c r="G27" s="8"/>
      <c r="H27" s="49"/>
      <c r="I27" s="8"/>
      <c r="K27" s="23"/>
      <c r="L27" s="24"/>
      <c r="M27" s="16"/>
      <c r="N27" s="23"/>
      <c r="O27" s="24"/>
      <c r="P27" s="16"/>
      <c r="Q27" s="23"/>
      <c r="R27" s="24"/>
      <c r="S27" s="16"/>
      <c r="T27" s="23"/>
      <c r="U27" s="24"/>
      <c r="AA27" s="25"/>
      <c r="AB27" s="26"/>
      <c r="BB27" s="52" t="s">
        <v>51</v>
      </c>
      <c r="BC27" s="54">
        <v>0.67</v>
      </c>
    </row>
    <row r="28" spans="2:64" ht="15.6">
      <c r="B28" s="8" t="s">
        <v>52</v>
      </c>
      <c r="C28" s="8"/>
      <c r="D28" s="8"/>
      <c r="E28" s="55"/>
      <c r="F28" s="50" t="str">
        <f>IFERROR(IF(E18="Please select one:"," ",E28/I28),"0%")</f>
        <v xml:space="preserve"> </v>
      </c>
      <c r="G28" s="55"/>
      <c r="H28" s="50" t="str">
        <f>IFERROR(IF(E18="Please select one:"," ",G28/I28),"0%")</f>
        <v xml:space="preserve"> </v>
      </c>
      <c r="I28" s="13">
        <f>E28+G28</f>
        <v>0</v>
      </c>
      <c r="K28" s="14" t="str">
        <f>VLOOKUP(V28,$BB:$BC,2,0)</f>
        <v>Select AUM</v>
      </c>
      <c r="L28" s="17" t="str">
        <f>VLOOKUP(W28,$BB:$BC,2,0)</f>
        <v>Select AUM</v>
      </c>
      <c r="M28" s="16"/>
      <c r="N28" s="14">
        <f>IFERROR(F28-K28,)</f>
        <v>0</v>
      </c>
      <c r="O28" s="17">
        <f>IFERROR(H28-L28,0)</f>
        <v>0</v>
      </c>
      <c r="P28" s="16"/>
      <c r="Q28" s="14" t="str">
        <f>IF($E$18="Please select one:","Select AUM",(VLOOKUP(X28,$BB:$BC,2,0)))</f>
        <v>Select AUM</v>
      </c>
      <c r="R28" s="17" t="str">
        <f>IF($E$18="Please select one:","Select AUM",(VLOOKUP(Y28,$BB:$BC,2,0)))</f>
        <v>Select AUM</v>
      </c>
      <c r="S28" s="16"/>
      <c r="T28" s="14">
        <f>IFERROR(F28-Q28,)</f>
        <v>0</v>
      </c>
      <c r="U28" s="17">
        <f>IFERROR(H28-R28,0)</f>
        <v>0</v>
      </c>
      <c r="V28" s="52" t="str">
        <f>_xlfn.CONCAT(B28,E22,$E$18)</f>
        <v>Investment Professionals - JuniorMalePlease select one:</v>
      </c>
      <c r="W28" s="52" t="str">
        <f>_xlfn.CONCAT(B28,G22,$E$18)</f>
        <v>Investment Professionals - JuniorFemale Please select one:</v>
      </c>
      <c r="X28" s="4" t="str">
        <f>_xlfn.CONCAT(B28,E22,I22)</f>
        <v>Investment Professionals - JuniorMaleTotal</v>
      </c>
      <c r="Y28" s="4" t="str">
        <f>_xlfn.CONCAT(B28,G22,I22)</f>
        <v>Investment Professionals - JuniorFemale Total</v>
      </c>
      <c r="AA28" s="65">
        <v>0.38</v>
      </c>
      <c r="AB28" s="66"/>
      <c r="BB28" s="52" t="s">
        <v>53</v>
      </c>
      <c r="BC28" s="54">
        <v>0.64</v>
      </c>
    </row>
    <row r="29" spans="2:64" ht="15.6" thickBot="1">
      <c r="B29" s="8"/>
      <c r="C29" s="8"/>
      <c r="D29" s="8"/>
      <c r="E29" s="8"/>
      <c r="F29" s="49"/>
      <c r="G29" s="8"/>
      <c r="H29" s="49"/>
      <c r="I29" s="8"/>
      <c r="K29" s="27"/>
      <c r="L29" s="28"/>
      <c r="N29" s="27"/>
      <c r="O29" s="28"/>
      <c r="P29" s="16"/>
      <c r="Q29" s="27"/>
      <c r="R29" s="28"/>
      <c r="T29" s="27"/>
      <c r="U29" s="28"/>
      <c r="AA29" s="29"/>
      <c r="AB29" s="30"/>
      <c r="BB29" s="52" t="s">
        <v>54</v>
      </c>
      <c r="BC29" s="54">
        <v>0.63</v>
      </c>
    </row>
    <row r="30" spans="2:64" ht="16.2" thickBot="1">
      <c r="B30" s="33" t="s">
        <v>55</v>
      </c>
      <c r="C30" s="34"/>
      <c r="D30" s="35"/>
      <c r="E30" s="36">
        <f>E24+E26+E28</f>
        <v>0</v>
      </c>
      <c r="F30" s="51"/>
      <c r="G30" s="36">
        <f>G24+G26+G28</f>
        <v>0</v>
      </c>
      <c r="H30" s="51"/>
      <c r="I30" s="36">
        <f>I24+I26+I28</f>
        <v>0</v>
      </c>
      <c r="BB30" s="52" t="s">
        <v>56</v>
      </c>
      <c r="BC30" s="54">
        <v>0.55000000000000004</v>
      </c>
    </row>
    <row r="31" spans="2:64" ht="16.2" thickBot="1">
      <c r="K31" s="42" t="s">
        <v>42</v>
      </c>
      <c r="L31" s="43" t="s">
        <v>43</v>
      </c>
      <c r="M31" s="6"/>
      <c r="N31" s="42" t="s">
        <v>42</v>
      </c>
      <c r="O31" s="43" t="s">
        <v>43</v>
      </c>
      <c r="Q31" s="42" t="s">
        <v>42</v>
      </c>
      <c r="R31" s="44" t="s">
        <v>43</v>
      </c>
      <c r="T31" s="42" t="s">
        <v>42</v>
      </c>
      <c r="U31" s="44" t="s">
        <v>43</v>
      </c>
      <c r="AA31" s="67" t="s">
        <v>43</v>
      </c>
      <c r="AB31" s="68"/>
      <c r="BB31" s="52" t="s">
        <v>57</v>
      </c>
      <c r="BC31" s="54">
        <v>0.48</v>
      </c>
    </row>
    <row r="32" spans="2:64" ht="7.95" customHeight="1" thickBot="1">
      <c r="B32" s="8"/>
      <c r="C32" s="8"/>
      <c r="D32" s="8"/>
      <c r="E32" s="8"/>
      <c r="F32" s="49"/>
      <c r="G32" s="8"/>
      <c r="H32" s="49"/>
      <c r="I32" s="8"/>
      <c r="K32" s="11"/>
      <c r="L32" s="12"/>
      <c r="N32" s="11"/>
      <c r="O32" s="12"/>
      <c r="Q32" s="11"/>
      <c r="R32" s="12"/>
      <c r="T32" s="11"/>
      <c r="U32" s="12"/>
      <c r="AA32" s="11"/>
      <c r="AB32" s="12"/>
      <c r="BB32" s="52" t="s">
        <v>58</v>
      </c>
      <c r="BC32" s="54">
        <v>0.14000000000000001</v>
      </c>
    </row>
    <row r="33" spans="2:55" ht="16.2" thickBot="1">
      <c r="B33" s="8" t="s">
        <v>59</v>
      </c>
      <c r="C33" s="8"/>
      <c r="D33" s="8"/>
      <c r="E33" s="55"/>
      <c r="F33" s="50" t="str">
        <f>IFERROR(IF(E18="Please select one:"," ",E33/I33),"0%")</f>
        <v xml:space="preserve"> </v>
      </c>
      <c r="G33" s="55"/>
      <c r="H33" s="50" t="str">
        <f>IFERROR(IF(E18="Please select one:"," ",G33/I33),"0%")</f>
        <v xml:space="preserve"> </v>
      </c>
      <c r="I33" s="13">
        <f>E33+G33</f>
        <v>0</v>
      </c>
      <c r="K33" s="14" t="str">
        <f>VLOOKUP(V33,$BB:$BC,2,0)</f>
        <v>Select AUM</v>
      </c>
      <c r="L33" s="17" t="str">
        <f>VLOOKUP(W33,$BB:$BC,2,0)</f>
        <v>Select AUM</v>
      </c>
      <c r="M33" s="16"/>
      <c r="N33" s="14">
        <f>IFERROR(F33-K33,)</f>
        <v>0</v>
      </c>
      <c r="O33" s="56">
        <f>IFERROR(H33-L33,0)</f>
        <v>0</v>
      </c>
      <c r="Q33" s="14" t="str">
        <f>IF($E$18="Please select one:","Select AUM",(VLOOKUP(X33,$BB:$BC,2,0)))</f>
        <v>Select AUM</v>
      </c>
      <c r="R33" s="17" t="str">
        <f>IF($E$18="Please select one:","Select AUM",(VLOOKUP(Y33,$BB:$BC,2,0)))</f>
        <v>Select AUM</v>
      </c>
      <c r="S33" s="16"/>
      <c r="T33" s="14">
        <f>IFERROR(F33-Q33,)</f>
        <v>0</v>
      </c>
      <c r="U33" s="56">
        <f>IFERROR(H33-R33,0)</f>
        <v>0</v>
      </c>
      <c r="V33" s="52" t="str">
        <f>_xlfn.CONCAT(B33,E22,$E$18)</f>
        <v>Non Investment Professionals - SeniorMalePlease select one:</v>
      </c>
      <c r="W33" s="52" t="str">
        <f>_xlfn.CONCAT(B33,G22,$E$18)</f>
        <v>Non Investment Professionals - SeniorFemale Please select one:</v>
      </c>
      <c r="X33" s="4" t="str">
        <f>_xlfn.CONCAT(B33,E22,I22)</f>
        <v>Non Investment Professionals - SeniorMaleTotal</v>
      </c>
      <c r="Y33" s="4" t="str">
        <f>_xlfn.CONCAT(B33,G22,I22)</f>
        <v>Non Investment Professionals - SeniorFemale Total</v>
      </c>
      <c r="AA33" s="65">
        <v>0.39</v>
      </c>
      <c r="AB33" s="66"/>
      <c r="BB33" s="52" t="s">
        <v>60</v>
      </c>
      <c r="BC33" s="54">
        <v>0.33</v>
      </c>
    </row>
    <row r="34" spans="2:55" ht="14.7" customHeight="1">
      <c r="B34" s="8"/>
      <c r="C34" s="8"/>
      <c r="D34" s="8"/>
      <c r="E34" s="8"/>
      <c r="F34" s="49"/>
      <c r="G34" s="8"/>
      <c r="H34" s="49"/>
      <c r="I34" s="8"/>
      <c r="K34" s="18"/>
      <c r="L34" s="19"/>
      <c r="M34" s="16"/>
      <c r="N34" s="18"/>
      <c r="O34" s="19"/>
      <c r="P34" s="20"/>
      <c r="Q34" s="18"/>
      <c r="R34" s="19"/>
      <c r="S34" s="16"/>
      <c r="T34" s="18"/>
      <c r="U34" s="19"/>
      <c r="AA34" s="21"/>
      <c r="AB34" s="22"/>
      <c r="BB34" s="52" t="s">
        <v>61</v>
      </c>
      <c r="BC34" s="54">
        <v>0.36</v>
      </c>
    </row>
    <row r="35" spans="2:55" ht="15.6">
      <c r="B35" s="8" t="s">
        <v>62</v>
      </c>
      <c r="C35" s="8"/>
      <c r="D35" s="8"/>
      <c r="E35" s="55"/>
      <c r="F35" s="50" t="str">
        <f>IFERROR(IF(E18="Please select one:"," ",E35/I35),"0%")</f>
        <v xml:space="preserve"> </v>
      </c>
      <c r="G35" s="55"/>
      <c r="H35" s="50" t="str">
        <f>IFERROR(IF(E18="Please select one:"," ",G35/I35),"0%")</f>
        <v xml:space="preserve"> </v>
      </c>
      <c r="I35" s="13">
        <f>E35+G35</f>
        <v>0</v>
      </c>
      <c r="K35" s="14" t="str">
        <f>VLOOKUP(V35,$BB:$BC,2,0)</f>
        <v>Select AUM</v>
      </c>
      <c r="L35" s="17" t="str">
        <f>VLOOKUP(W35,$BB:$BC,2,0)</f>
        <v>Select AUM</v>
      </c>
      <c r="M35" s="16"/>
      <c r="N35" s="14">
        <f>IFERROR(F35-K35,)</f>
        <v>0</v>
      </c>
      <c r="O35" s="17">
        <f>IFERROR(H35-L35,0)</f>
        <v>0</v>
      </c>
      <c r="P35" s="16"/>
      <c r="Q35" s="14" t="str">
        <f>IF($E$18="Please select one:","Select AUM",(VLOOKUP(X35,$BB:$BC,2,0)))</f>
        <v>Select AUM</v>
      </c>
      <c r="R35" s="17" t="str">
        <f>IF($E$18="Please select one:","Select AUM",(VLOOKUP(Y35,$BB:$BC,2,0)))</f>
        <v>Select AUM</v>
      </c>
      <c r="S35" s="16"/>
      <c r="T35" s="14">
        <f>IFERROR(F35-Q35,)</f>
        <v>0</v>
      </c>
      <c r="U35" s="17">
        <f>IFERROR(H35-R35,0)</f>
        <v>0</v>
      </c>
      <c r="V35" s="52" t="str">
        <f>_xlfn.CONCAT(B35,E22,$E$18)</f>
        <v>Non Investment Professionals - MidMalePlease select one:</v>
      </c>
      <c r="W35" s="52" t="str">
        <f>_xlfn.CONCAT(B35,G22,$E$18)</f>
        <v>Non Investment Professionals - MidFemale Please select one:</v>
      </c>
      <c r="X35" s="4" t="str">
        <f>_xlfn.CONCAT(B35,E22,I22)</f>
        <v>Non Investment Professionals - MidMaleTotal</v>
      </c>
      <c r="Y35" s="4" t="str">
        <f>_xlfn.CONCAT(B35,G22,I22)</f>
        <v>Non Investment Professionals - MidFemale Total</v>
      </c>
      <c r="AA35" s="65">
        <v>0.47</v>
      </c>
      <c r="AB35" s="66"/>
      <c r="BB35" s="52" t="s">
        <v>63</v>
      </c>
      <c r="BC35" s="54">
        <v>0.36</v>
      </c>
    </row>
    <row r="36" spans="2:55" ht="15.6">
      <c r="B36" s="8"/>
      <c r="C36" s="8"/>
      <c r="D36" s="8"/>
      <c r="E36" s="8"/>
      <c r="F36" s="49"/>
      <c r="G36" s="8"/>
      <c r="H36" s="49"/>
      <c r="I36" s="8"/>
      <c r="K36" s="23"/>
      <c r="L36" s="24"/>
      <c r="M36" s="16"/>
      <c r="N36" s="23"/>
      <c r="O36" s="24"/>
      <c r="P36" s="16"/>
      <c r="Q36" s="23"/>
      <c r="R36" s="24"/>
      <c r="S36" s="16"/>
      <c r="T36" s="23"/>
      <c r="U36" s="24"/>
      <c r="AA36" s="25"/>
      <c r="AB36" s="26"/>
      <c r="BB36" s="52" t="s">
        <v>64</v>
      </c>
      <c r="BC36" s="54">
        <v>0.45</v>
      </c>
    </row>
    <row r="37" spans="2:55" ht="15.6">
      <c r="B37" s="8" t="s">
        <v>65</v>
      </c>
      <c r="C37" s="8"/>
      <c r="D37" s="8"/>
      <c r="E37" s="55"/>
      <c r="F37" s="50" t="str">
        <f>IFERROR(IF(E18="Please select one:"," ",E37/I37),"0%")</f>
        <v xml:space="preserve"> </v>
      </c>
      <c r="G37" s="55"/>
      <c r="H37" s="50" t="str">
        <f>IFERROR(IF(E18="Please select one:"," ",G37/I37),"0%")</f>
        <v xml:space="preserve"> </v>
      </c>
      <c r="I37" s="13">
        <f>E37+G37</f>
        <v>0</v>
      </c>
      <c r="K37" s="14" t="str">
        <f>VLOOKUP(V37,$BB:$BC,2,0)</f>
        <v>Select AUM</v>
      </c>
      <c r="L37" s="17" t="str">
        <f>VLOOKUP(W37,$BB:$BC,2,0)</f>
        <v>Select AUM</v>
      </c>
      <c r="M37" s="16"/>
      <c r="N37" s="14">
        <f>IFERROR(F37-K37,)</f>
        <v>0</v>
      </c>
      <c r="O37" s="17">
        <f>IFERROR(H37-L37,0)</f>
        <v>0</v>
      </c>
      <c r="P37" s="16"/>
      <c r="Q37" s="14" t="str">
        <f>IF($E$18="Please select one:","Select AUM",(VLOOKUP(X37,$BB:$BC,2,0)))</f>
        <v>Select AUM</v>
      </c>
      <c r="R37" s="17" t="str">
        <f>IF($E$18="Please select one:","Select AUM",(VLOOKUP(Y37,$BB:$BC,2,0)))</f>
        <v>Select AUM</v>
      </c>
      <c r="S37" s="16"/>
      <c r="T37" s="14">
        <f>IFERROR(F37-Q37,)</f>
        <v>0</v>
      </c>
      <c r="U37" s="17">
        <f>IFERROR(H37-R37,0)</f>
        <v>0</v>
      </c>
      <c r="V37" s="52" t="str">
        <f>_xlfn.CONCAT(B37,E22,$E$18)</f>
        <v>Non Investment Professionals - JuniorMalePlease select one:</v>
      </c>
      <c r="W37" s="52" t="str">
        <f>_xlfn.CONCAT(B37,G22,$E$18)</f>
        <v>Non Investment Professionals - JuniorFemale Please select one:</v>
      </c>
      <c r="X37" s="4" t="str">
        <f>_xlfn.CONCAT(B37,E22,I22)</f>
        <v>Non Investment Professionals - JuniorMaleTotal</v>
      </c>
      <c r="Y37" s="4" t="str">
        <f>_xlfn.CONCAT(B37,G22,I22)</f>
        <v>Non Investment Professionals - JuniorFemale Total</v>
      </c>
      <c r="AA37" s="65">
        <v>0.68</v>
      </c>
      <c r="AB37" s="66"/>
      <c r="BB37" s="52" t="s">
        <v>66</v>
      </c>
      <c r="BC37" s="54">
        <v>0.52</v>
      </c>
    </row>
    <row r="38" spans="2:55" ht="15.6" thickBot="1">
      <c r="B38" s="8"/>
      <c r="C38" s="8"/>
      <c r="D38" s="8"/>
      <c r="E38" s="8"/>
      <c r="F38" s="49"/>
      <c r="G38" s="8"/>
      <c r="H38" s="49"/>
      <c r="I38" s="8"/>
      <c r="K38" s="27"/>
      <c r="L38" s="28"/>
      <c r="N38" s="27"/>
      <c r="O38" s="28"/>
      <c r="P38" s="16"/>
      <c r="Q38" s="27"/>
      <c r="R38" s="28"/>
      <c r="T38" s="27"/>
      <c r="U38" s="28"/>
      <c r="AA38" s="29"/>
      <c r="AB38" s="30"/>
      <c r="BB38" s="52" t="s">
        <v>67</v>
      </c>
      <c r="BC38" s="54">
        <v>0.89</v>
      </c>
    </row>
    <row r="39" spans="2:55" ht="15.6">
      <c r="B39" s="33" t="s">
        <v>68</v>
      </c>
      <c r="C39" s="34"/>
      <c r="D39" s="35"/>
      <c r="E39" s="36">
        <f>E33+E35+E37</f>
        <v>0</v>
      </c>
      <c r="F39" s="51"/>
      <c r="G39" s="36">
        <f>G33+G35+G37</f>
        <v>0</v>
      </c>
      <c r="H39" s="51"/>
      <c r="I39" s="36">
        <f>I33+I35+I37</f>
        <v>0</v>
      </c>
      <c r="K39" s="45" t="s">
        <v>119</v>
      </c>
      <c r="BB39" s="52" t="s">
        <v>69</v>
      </c>
      <c r="BC39" s="54">
        <v>0.73</v>
      </c>
    </row>
    <row r="40" spans="2:55" ht="6.6" customHeight="1">
      <c r="BB40" s="52" t="s">
        <v>70</v>
      </c>
      <c r="BC40" s="54">
        <v>0.61</v>
      </c>
    </row>
    <row r="41" spans="2:55" ht="15.6">
      <c r="B41" s="33" t="s">
        <v>71</v>
      </c>
      <c r="C41" s="34"/>
      <c r="D41" s="35"/>
      <c r="E41" s="36">
        <f>E30+E39</f>
        <v>0</v>
      </c>
      <c r="F41" s="51"/>
      <c r="G41" s="36">
        <f>G30+G39</f>
        <v>0</v>
      </c>
      <c r="H41" s="51"/>
      <c r="I41" s="36">
        <f>I30+I39</f>
        <v>0</v>
      </c>
      <c r="BB41" s="52" t="s">
        <v>72</v>
      </c>
      <c r="BC41" s="54">
        <v>0.6</v>
      </c>
    </row>
    <row r="42" spans="2:55">
      <c r="BB42" s="52" t="s">
        <v>73</v>
      </c>
      <c r="BC42" s="54">
        <v>0.45</v>
      </c>
    </row>
    <row r="43" spans="2:55">
      <c r="B43" s="6" t="s">
        <v>118</v>
      </c>
      <c r="BB43" s="52" t="s">
        <v>74</v>
      </c>
      <c r="BC43" s="54">
        <v>0.22</v>
      </c>
    </row>
    <row r="44" spans="2:55">
      <c r="BB44" s="52" t="s">
        <v>75</v>
      </c>
      <c r="BC44" s="54">
        <v>0.11</v>
      </c>
    </row>
    <row r="45" spans="2:55">
      <c r="BB45" s="52" t="s">
        <v>76</v>
      </c>
      <c r="BC45" s="54">
        <v>0.27</v>
      </c>
    </row>
    <row r="46" spans="2:55">
      <c r="BB46" s="52" t="s">
        <v>77</v>
      </c>
      <c r="BC46" s="54">
        <v>0.39</v>
      </c>
    </row>
    <row r="47" spans="2:55">
      <c r="BB47" s="52" t="s">
        <v>78</v>
      </c>
      <c r="BC47" s="54">
        <v>0.4</v>
      </c>
    </row>
    <row r="48" spans="2:55">
      <c r="BB48" s="52" t="s">
        <v>79</v>
      </c>
      <c r="BC48" s="54">
        <v>0.55000000000000004</v>
      </c>
    </row>
    <row r="49" spans="44:55">
      <c r="AR49" s="52" t="s">
        <v>80</v>
      </c>
      <c r="AS49" s="52" t="s">
        <v>81</v>
      </c>
      <c r="BB49" s="52" t="s">
        <v>82</v>
      </c>
      <c r="BC49" s="54">
        <v>0.78</v>
      </c>
    </row>
    <row r="50" spans="44:55">
      <c r="AR50" s="52" t="s">
        <v>83</v>
      </c>
      <c r="AS50" s="52" t="s">
        <v>84</v>
      </c>
      <c r="BB50" s="52" t="s">
        <v>85</v>
      </c>
      <c r="BC50" s="54">
        <v>0.86</v>
      </c>
    </row>
    <row r="51" spans="44:55">
      <c r="AR51" s="52" t="s">
        <v>86</v>
      </c>
      <c r="AS51" s="52" t="s">
        <v>87</v>
      </c>
      <c r="BB51" s="52" t="s">
        <v>88</v>
      </c>
      <c r="BC51" s="54">
        <v>0.76</v>
      </c>
    </row>
    <row r="52" spans="44:55">
      <c r="AR52" s="52" t="s">
        <v>89</v>
      </c>
      <c r="AS52" s="52" t="s">
        <v>90</v>
      </c>
      <c r="BB52" s="52" t="s">
        <v>91</v>
      </c>
      <c r="BC52" s="54">
        <v>0.65</v>
      </c>
    </row>
    <row r="53" spans="44:55">
      <c r="AR53" s="52" t="s">
        <v>92</v>
      </c>
      <c r="AS53" s="52" t="s">
        <v>93</v>
      </c>
      <c r="BB53" s="52" t="s">
        <v>94</v>
      </c>
      <c r="BC53" s="54">
        <v>0.56999999999999995</v>
      </c>
    </row>
    <row r="54" spans="44:55">
      <c r="AR54" s="52" t="s">
        <v>95</v>
      </c>
      <c r="AS54" s="52" t="s">
        <v>96</v>
      </c>
      <c r="BB54" s="52" t="s">
        <v>97</v>
      </c>
      <c r="BC54" s="54">
        <v>0.48</v>
      </c>
    </row>
    <row r="55" spans="44:55">
      <c r="BB55" s="52" t="s">
        <v>98</v>
      </c>
      <c r="BC55" s="54">
        <v>0.31</v>
      </c>
    </row>
    <row r="56" spans="44:55">
      <c r="BB56" s="52" t="s">
        <v>99</v>
      </c>
      <c r="BC56" s="54">
        <v>0.13</v>
      </c>
    </row>
    <row r="57" spans="44:55">
      <c r="BB57" s="52" t="s">
        <v>100</v>
      </c>
      <c r="BC57" s="54">
        <v>0.23</v>
      </c>
    </row>
    <row r="58" spans="44:55">
      <c r="BB58" s="52" t="s">
        <v>101</v>
      </c>
      <c r="BC58" s="54">
        <v>0.35</v>
      </c>
    </row>
    <row r="59" spans="44:55">
      <c r="BB59" s="52" t="s">
        <v>102</v>
      </c>
      <c r="BC59" s="54">
        <v>0.42</v>
      </c>
    </row>
    <row r="60" spans="44:55">
      <c r="BB60" s="52" t="s">
        <v>103</v>
      </c>
      <c r="BC60" s="54">
        <v>0.49</v>
      </c>
    </row>
    <row r="61" spans="44:55">
      <c r="BB61" s="52" t="s">
        <v>104</v>
      </c>
      <c r="BC61" s="54">
        <v>0.66</v>
      </c>
    </row>
    <row r="62" spans="44:55">
      <c r="BB62" s="52" t="s">
        <v>105</v>
      </c>
      <c r="BC62" s="54">
        <v>0.89</v>
      </c>
    </row>
    <row r="63" spans="44:55">
      <c r="BB63" s="52" t="s">
        <v>106</v>
      </c>
      <c r="BC63" s="54">
        <v>0.72</v>
      </c>
    </row>
    <row r="64" spans="44:55">
      <c r="BB64" s="52" t="s">
        <v>107</v>
      </c>
      <c r="BC64" s="54">
        <v>0.62</v>
      </c>
    </row>
    <row r="65" spans="54:55">
      <c r="BB65" s="52" t="s">
        <v>108</v>
      </c>
      <c r="BC65" s="54">
        <v>0.54</v>
      </c>
    </row>
    <row r="66" spans="54:55">
      <c r="BB66" s="52" t="s">
        <v>109</v>
      </c>
      <c r="BC66" s="54">
        <v>0.56000000000000005</v>
      </c>
    </row>
    <row r="67" spans="54:55">
      <c r="BB67" s="52" t="s">
        <v>110</v>
      </c>
      <c r="BC67" s="54">
        <v>0.26</v>
      </c>
    </row>
    <row r="68" spans="54:55">
      <c r="BB68" s="52" t="s">
        <v>111</v>
      </c>
      <c r="BC68" s="54">
        <v>0.11</v>
      </c>
    </row>
    <row r="69" spans="54:55">
      <c r="BB69" s="52" t="s">
        <v>112</v>
      </c>
      <c r="BC69" s="54">
        <v>0.28000000000000003</v>
      </c>
    </row>
    <row r="70" spans="54:55">
      <c r="BB70" s="52" t="s">
        <v>113</v>
      </c>
      <c r="BC70" s="54">
        <v>0.38</v>
      </c>
    </row>
    <row r="71" spans="54:55">
      <c r="BB71" s="52" t="s">
        <v>114</v>
      </c>
      <c r="BC71" s="54">
        <v>0.46</v>
      </c>
    </row>
    <row r="72" spans="54:55">
      <c r="BB72" s="52" t="s">
        <v>115</v>
      </c>
      <c r="BC72" s="54">
        <v>0.44</v>
      </c>
    </row>
    <row r="73" spans="54:55">
      <c r="BB73" s="52" t="s">
        <v>116</v>
      </c>
      <c r="BC73" s="54">
        <v>0.74</v>
      </c>
    </row>
    <row r="74" spans="54:55">
      <c r="BB74" s="52" t="s">
        <v>80</v>
      </c>
      <c r="BC74" s="54">
        <v>0.88</v>
      </c>
    </row>
    <row r="75" spans="54:55">
      <c r="BB75" s="52" t="s">
        <v>83</v>
      </c>
      <c r="BC75" s="54">
        <v>0.77</v>
      </c>
    </row>
    <row r="76" spans="54:55">
      <c r="BB76" s="52" t="s">
        <v>86</v>
      </c>
      <c r="BC76" s="54">
        <v>0.6</v>
      </c>
    </row>
    <row r="77" spans="54:55">
      <c r="BB77" s="52" t="s">
        <v>89</v>
      </c>
      <c r="BC77" s="54">
        <v>0.64</v>
      </c>
    </row>
    <row r="78" spans="54:55">
      <c r="BB78" s="52" t="s">
        <v>92</v>
      </c>
      <c r="BC78" s="54">
        <v>0.55000000000000004</v>
      </c>
    </row>
    <row r="79" spans="54:55">
      <c r="BB79" s="52" t="s">
        <v>95</v>
      </c>
      <c r="BC79" s="54">
        <v>0.31</v>
      </c>
    </row>
    <row r="80" spans="54:55">
      <c r="BB80" s="52" t="s">
        <v>81</v>
      </c>
      <c r="BC80" s="54">
        <v>0.1</v>
      </c>
    </row>
    <row r="81" spans="54:55">
      <c r="BB81" s="52" t="s">
        <v>84</v>
      </c>
      <c r="BC81" s="54">
        <v>0.22</v>
      </c>
    </row>
    <row r="82" spans="54:55">
      <c r="BB82" s="52" t="s">
        <v>87</v>
      </c>
      <c r="BC82" s="54">
        <v>0.4</v>
      </c>
    </row>
    <row r="83" spans="54:55">
      <c r="BB83" s="52" t="s">
        <v>90</v>
      </c>
      <c r="BC83" s="54">
        <v>0.34</v>
      </c>
    </row>
    <row r="84" spans="54:55">
      <c r="BB84" s="52" t="s">
        <v>93</v>
      </c>
      <c r="BC84" s="54">
        <v>0.43</v>
      </c>
    </row>
    <row r="85" spans="54:55">
      <c r="BB85" s="52" t="s">
        <v>96</v>
      </c>
      <c r="BC85" s="54">
        <v>0.68</v>
      </c>
    </row>
  </sheetData>
  <sheetProtection algorithmName="SHA-512" hashValue="+KVE9kjDE/ivfuxv72m9r9eUV9SdP+JuiO5pK6/TSROqvg+/meJGX+Zk0YMNNSVmxKm3ZxJI5lcA48TlJkvhzA==" saltValue="Oc/AFSPJLOwL//YSLXkK2Q==" spinCount="100000" sheet="1" objects="1" scenarios="1"/>
  <customSheetViews>
    <customSheetView guid="{AB0FE565-D09D-46CD-8AAD-EC704A89D3C3}" showPageBreaks="1" showGridLines="0" printArea="1" view="pageLayout">
      <selection activeCell="J5" sqref="J5"/>
      <pageMargins left="0" right="0" top="0" bottom="0" header="0" footer="0"/>
      <pageSetup paperSize="9" orientation="portrait" horizontalDpi="360" verticalDpi="360" r:id="rId1"/>
    </customSheetView>
  </customSheetViews>
  <mergeCells count="19">
    <mergeCell ref="K21:L21"/>
    <mergeCell ref="N21:O21"/>
    <mergeCell ref="Q21:R21"/>
    <mergeCell ref="E18:H18"/>
    <mergeCell ref="K18:O18"/>
    <mergeCell ref="Q18:U18"/>
    <mergeCell ref="K20:L20"/>
    <mergeCell ref="N20:O20"/>
    <mergeCell ref="Q20:R20"/>
    <mergeCell ref="AA35:AB35"/>
    <mergeCell ref="AA37:AB37"/>
    <mergeCell ref="AA31:AB31"/>
    <mergeCell ref="T20:U21"/>
    <mergeCell ref="AA33:AB33"/>
    <mergeCell ref="AA22:AB22"/>
    <mergeCell ref="AA24:AB24"/>
    <mergeCell ref="AA26:AB26"/>
    <mergeCell ref="AA28:AB28"/>
    <mergeCell ref="AA20:AB21"/>
  </mergeCells>
  <conditionalFormatting sqref="M24:M28">
    <cfRule type="cellIs" dxfId="20" priority="25" operator="lessThan">
      <formula>0</formula>
    </cfRule>
    <cfRule type="cellIs" dxfId="19" priority="26" operator="greaterThan">
      <formula>0</formula>
    </cfRule>
  </conditionalFormatting>
  <conditionalFormatting sqref="M33:M37">
    <cfRule type="cellIs" dxfId="18" priority="15" operator="lessThan">
      <formula>0</formula>
    </cfRule>
    <cfRule type="cellIs" dxfId="17" priority="16" operator="greaterThan">
      <formula>0</formula>
    </cfRule>
  </conditionalFormatting>
  <conditionalFormatting sqref="O24">
    <cfRule type="cellIs" dxfId="16" priority="3" operator="lessThan">
      <formula>0</formula>
    </cfRule>
    <cfRule type="cellIs" dxfId="15" priority="4" operator="greaterThan">
      <formula>0</formula>
    </cfRule>
  </conditionalFormatting>
  <conditionalFormatting sqref="O33">
    <cfRule type="cellIs" dxfId="14" priority="13" operator="lessThan">
      <formula>0</formula>
    </cfRule>
    <cfRule type="cellIs" dxfId="13" priority="14" operator="greaterThan">
      <formula>0</formula>
    </cfRule>
  </conditionalFormatting>
  <conditionalFormatting sqref="P26:P29">
    <cfRule type="cellIs" dxfId="12" priority="27" operator="lessThan">
      <formula>0</formula>
    </cfRule>
    <cfRule type="cellIs" dxfId="11" priority="28" operator="greaterThan">
      <formula>0</formula>
    </cfRule>
  </conditionalFormatting>
  <conditionalFormatting sqref="P35:P38">
    <cfRule type="cellIs" dxfId="10" priority="17" operator="lessThan">
      <formula>0</formula>
    </cfRule>
    <cfRule type="cellIs" dxfId="9" priority="18" operator="greaterThan">
      <formula>0</formula>
    </cfRule>
  </conditionalFormatting>
  <conditionalFormatting sqref="S24:S28">
    <cfRule type="cellIs" dxfId="8" priority="21" operator="lessThan">
      <formula>0</formula>
    </cfRule>
    <cfRule type="cellIs" dxfId="7" priority="22" operator="greaterThan">
      <formula>0</formula>
    </cfRule>
  </conditionalFormatting>
  <conditionalFormatting sqref="S33:S37">
    <cfRule type="cellIs" dxfId="6" priority="11" operator="lessThan">
      <formula>0</formula>
    </cfRule>
    <cfRule type="cellIs" dxfId="5" priority="12" operator="greaterThan">
      <formula>0</formula>
    </cfRule>
  </conditionalFormatting>
  <conditionalFormatting sqref="U24">
    <cfRule type="cellIs" dxfId="4" priority="1" operator="lessThan">
      <formula>0</formula>
    </cfRule>
    <cfRule type="cellIs" dxfId="3" priority="2" operator="greaterThan">
      <formula>0</formula>
    </cfRule>
  </conditionalFormatting>
  <conditionalFormatting sqref="U33">
    <cfRule type="cellIs" dxfId="2" priority="5" operator="lessThan">
      <formula>0</formula>
    </cfRule>
    <cfRule type="cellIs" dxfId="1" priority="6" operator="greaterThan">
      <formula>0</formula>
    </cfRule>
  </conditionalFormatting>
  <dataValidations count="1">
    <dataValidation type="list" allowBlank="1" showInputMessage="1" showErrorMessage="1" sqref="E18:H18" xr:uid="{80AC08AE-BD98-4E77-A61F-648BA677FDF6}">
      <formula1>$BH$1:$BH$6</formula1>
    </dataValidation>
  </dataValidations>
  <pageMargins left="0.7" right="0.7" top="0.75" bottom="0.75" header="0.3" footer="0.3"/>
  <pageSetup paperSize="9" orientation="portrait" horizontalDpi="360" verticalDpi="36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9" operator="containsText" id="{F51DFFE0-A05F-4E99-A274-71C6FEDB6D34}">
            <xm:f>NOT(ISERROR(SEARCH(#REF!,E18)))</xm:f>
            <xm:f>#REF!</xm:f>
            <x14:dxf>
              <fill>
                <patternFill>
                  <bgColor rgb="FFE60F4A"/>
                </patternFill>
              </fill>
            </x14:dxf>
          </x14:cfRule>
          <xm:sqref>E18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58213b-690a-4f05-96a7-f9027d42f364" xsi:nil="true"/>
    <SharedWithUsers xmlns="8d58213b-690a-4f05-96a7-f9027d42f364">
      <UserInfo>
        <DisplayName>Peter Hounsome</DisplayName>
        <AccountId>1472</AccountId>
        <AccountType/>
      </UserInfo>
      <UserInfo>
        <DisplayName>Kash Popat</DisplayName>
        <AccountId>180</AccountId>
        <AccountType/>
      </UserInfo>
      <UserInfo>
        <DisplayName>Abi Akin-Bankole</DisplayName>
        <AccountId>1712</AccountId>
        <AccountType/>
      </UserInfo>
    </SharedWithUsers>
    <lcf76f155ced4ddcb4097134ff3c332f xmlns="b65691b1-0481-4ca6-b76a-dc3ae0c0db1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FA956E64CD3E4D9C72A44F1A6CFB6E" ma:contentTypeVersion="12" ma:contentTypeDescription="Create a new document." ma:contentTypeScope="" ma:versionID="c1d2031650da154a534a7f2151dd5f0a">
  <xsd:schema xmlns:xsd="http://www.w3.org/2001/XMLSchema" xmlns:xs="http://www.w3.org/2001/XMLSchema" xmlns:p="http://schemas.microsoft.com/office/2006/metadata/properties" xmlns:ns2="b65691b1-0481-4ca6-b76a-dc3ae0c0db13" xmlns:ns3="8d58213b-690a-4f05-96a7-f9027d42f364" targetNamespace="http://schemas.microsoft.com/office/2006/metadata/properties" ma:root="true" ma:fieldsID="90780b7a29b279ef32344c887b67511b" ns2:_="" ns3:_="">
    <xsd:import namespace="b65691b1-0481-4ca6-b76a-dc3ae0c0db13"/>
    <xsd:import namespace="8d58213b-690a-4f05-96a7-f9027d42f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91b1-0481-4ca6-b76a-dc3ae0c0db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58a28f9-7315-44a4-9540-789d1a8b9d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58213b-690a-4f05-96a7-f9027d42f3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16578cf-67b6-4fb1-a76c-0b38adad341c}" ma:internalName="TaxCatchAll" ma:showField="CatchAllData" ma:web="8d58213b-690a-4f05-96a7-f9027d42f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C85C91-CA7B-4AD3-84EA-DEB84EAF6F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31F512-F586-4236-874E-538E5E20FBD5}">
  <ds:schemaRefs>
    <ds:schemaRef ds:uri="8d58213b-690a-4f05-96a7-f9027d42f364"/>
    <ds:schemaRef ds:uri="http://schemas.microsoft.com/office/2006/metadata/properties"/>
    <ds:schemaRef ds:uri="b65691b1-0481-4ca6-b76a-dc3ae0c0db13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5F7542C-266C-4251-B3CA-23B4477E4F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5691b1-0481-4ca6-b76a-dc3ae0c0db13"/>
    <ds:schemaRef ds:uri="8d58213b-690a-4f05-96a7-f9027d42f3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Comparison Tool 2023</vt:lpstr>
      <vt:lpstr>'Comparison Tool 2023'!Print_Area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Ithaka Cordia</dc:creator>
  <cp:keywords/>
  <dc:description/>
  <cp:lastModifiedBy>Kash Popat</cp:lastModifiedBy>
  <cp:revision/>
  <dcterms:created xsi:type="dcterms:W3CDTF">2021-03-03T11:29:39Z</dcterms:created>
  <dcterms:modified xsi:type="dcterms:W3CDTF">2023-05-04T09:57:59Z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0x010100D1FA956E64CD3E4D9C72A44F1A6CFB6E</vt:lpwstr>
  </property>
  <property fmtid="{D5CDD505-2E9C-101B-9397-08002B2CF9AE}" pid="3" name="MediaServiceImageTags">
    <vt:lpwstr/>
  </property>
</Properties>
</file>